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2006\Desktop\"/>
    </mc:Choice>
  </mc:AlternateContent>
  <xr:revisionPtr revIDLastSave="0" documentId="13_ncr:1_{C2EEFA9A-1E73-45C6-B8F1-C7954AB4127A}" xr6:coauthVersionLast="47" xr6:coauthVersionMax="47" xr10:uidLastSave="{00000000-0000-0000-0000-000000000000}"/>
  <bookViews>
    <workbookView xWindow="-108" yWindow="-108" windowWidth="30936" windowHeight="18696" xr2:uid="{00000000-000D-0000-FFFF-FFFF00000000}"/>
  </bookViews>
  <sheets>
    <sheet name="Sheet1" sheetId="3" r:id="rId1"/>
    <sheet name="Sheet2" sheetId="4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I13" i="3"/>
  <c r="I12" i="3"/>
  <c r="H9" i="3"/>
  <c r="I23" i="3"/>
  <c r="I22" i="3"/>
  <c r="I19" i="3"/>
  <c r="I18" i="3"/>
  <c r="I15" i="3"/>
  <c r="I11" i="3"/>
  <c r="I10" i="3"/>
  <c r="L5" i="3"/>
  <c r="J5" i="3" s="1"/>
  <c r="E29" i="3"/>
  <c r="T15" i="3"/>
  <c r="R15" i="3"/>
  <c r="P15" i="3"/>
  <c r="N15" i="3"/>
  <c r="J11" i="3"/>
  <c r="J12" i="3"/>
  <c r="J13" i="3"/>
  <c r="L10" i="3"/>
  <c r="J10" i="3" s="1"/>
  <c r="J6" i="3"/>
  <c r="J7" i="3"/>
  <c r="J8" i="3"/>
  <c r="J9" i="3"/>
  <c r="J3" i="3"/>
  <c r="J2" i="3"/>
  <c r="N4" i="3"/>
  <c r="L4" i="3" s="1"/>
  <c r="B11" i="4"/>
  <c r="E6" i="4"/>
  <c r="L15" i="3" l="1"/>
  <c r="P17" i="3" s="1"/>
  <c r="J4" i="3"/>
</calcChain>
</file>

<file path=xl/sharedStrings.xml><?xml version="1.0" encoding="utf-8"?>
<sst xmlns="http://schemas.openxmlformats.org/spreadsheetml/2006/main" count="85" uniqueCount="34">
  <si>
    <t>CD-4S-26-111-1</t>
  </si>
  <si>
    <t>2023年07月01日-2023年12月31日</t>
  </si>
  <si>
    <t>FW-4S-26-111-1</t>
  </si>
  <si>
    <t>2024年01月01日-2024年06月30日</t>
  </si>
  <si>
    <t>2024年07月01日-2024年12月31日</t>
  </si>
  <si>
    <t>2025年01月01日-2025年06月30日</t>
  </si>
  <si>
    <t>2025年07月01日-2025年12月31日</t>
  </si>
  <si>
    <t>2026年01月01日-2026年06月30日</t>
  </si>
  <si>
    <t>物业编号</t>
  </si>
  <si>
    <t>租赁面积</t>
  </si>
  <si>
    <t>租赁单价</t>
  </si>
  <si>
    <t>计租天数</t>
  </si>
  <si>
    <t>含税租金总额</t>
  </si>
  <si>
    <t>租赁周期</t>
  </si>
  <si>
    <t>付款时间</t>
  </si>
  <si>
    <t>5-11</t>
  </si>
  <si>
    <t>5-12</t>
  </si>
  <si>
    <t>收据</t>
    <phoneticPr fontId="2" type="noConversion"/>
  </si>
  <si>
    <t>007585</t>
    <phoneticPr fontId="2" type="noConversion"/>
  </si>
  <si>
    <t>收款金额</t>
    <phoneticPr fontId="2" type="noConversion"/>
  </si>
  <si>
    <t>时间</t>
    <phoneticPr fontId="2" type="noConversion"/>
  </si>
  <si>
    <t>007587</t>
    <phoneticPr fontId="2" type="noConversion"/>
  </si>
  <si>
    <t>抵金额</t>
    <phoneticPr fontId="2" type="noConversion"/>
  </si>
  <si>
    <t>抵时间</t>
    <phoneticPr fontId="2" type="noConversion"/>
  </si>
  <si>
    <t>018154</t>
    <phoneticPr fontId="2" type="noConversion"/>
  </si>
  <si>
    <t>020029</t>
    <phoneticPr fontId="2" type="noConversion"/>
  </si>
  <si>
    <t>合同-收款-抵</t>
    <phoneticPr fontId="2" type="noConversion"/>
  </si>
  <si>
    <t>020150</t>
    <phoneticPr fontId="2" type="noConversion"/>
  </si>
  <si>
    <t>5-12中途退租，退租金71829.28，转入新合同抵租</t>
    <phoneticPr fontId="2" type="noConversion"/>
  </si>
  <si>
    <t>·</t>
    <phoneticPr fontId="2" type="noConversion"/>
  </si>
  <si>
    <t>行标签</t>
  </si>
  <si>
    <t>总计</t>
  </si>
  <si>
    <t>求和项:含税租金总额</t>
  </si>
  <si>
    <t>差异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</si>
</sst>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43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43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31" fontId="0" fillId="0" borderId="1" xfId="0" applyNumberFormat="1" applyBorder="1">
      <alignment vertical="center"/>
    </xf>
    <xf numFmtId="43" fontId="3" fillId="0" borderId="1" xfId="1" applyFont="1" applyFill="1" applyBorder="1">
      <alignment vertical="center"/>
    </xf>
    <xf numFmtId="43" fontId="0" fillId="0" borderId="0" xfId="1" applyFont="1" applyAlignment="1">
      <alignment horizontal="left" vertical="center"/>
    </xf>
    <xf numFmtId="14" fontId="3" fillId="0" borderId="1" xfId="0" applyNumberFormat="1" applyFont="1" applyBorder="1">
      <alignment vertical="center"/>
    </xf>
    <xf numFmtId="43" fontId="0" fillId="2" borderId="1" xfId="0" applyNumberFormat="1" applyFill="1" applyBorder="1">
      <alignment vertical="center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>
      <alignment vertical="center"/>
    </xf>
    <xf numFmtId="43" fontId="0" fillId="3" borderId="0" xfId="0" applyNumberFormat="1" applyFill="1">
      <alignment vertical="center"/>
    </xf>
    <xf numFmtId="0" fontId="0" fillId="3" borderId="0" xfId="0" applyFill="1">
      <alignment vertical="center"/>
    </xf>
    <xf numFmtId="43" fontId="0" fillId="3" borderId="0" xfId="1" applyFont="1" applyFill="1" applyAlignment="1">
      <alignment horizontal="left" vertical="center"/>
    </xf>
    <xf numFmtId="43" fontId="0" fillId="3" borderId="0" xfId="1" applyFont="1" applyFill="1">
      <alignment vertical="center"/>
    </xf>
    <xf numFmtId="49" fontId="0" fillId="3" borderId="0" xfId="0" applyNumberForma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3" fillId="3" borderId="0" xfId="0" applyNumberFormat="1" applyFont="1" applyFill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WDHB" refreshedDate="45643.695630555558" createdVersion="8" refreshedVersion="8" minRefreshableVersion="3" recordCount="24" xr:uid="{EB42A5BA-12F0-4A8E-B4D9-709370057A94}">
  <cacheSource type="worksheet">
    <worksheetSource ref="A1:F25" sheet="Sheet1"/>
  </cacheSource>
  <cacheFields count="6">
    <cacheField name="物业编号" numFmtId="0">
      <sharedItems count="4">
        <s v="CD-4S-26-111-1"/>
        <s v="FW-4S-26-111-1"/>
        <s v="5-11"/>
        <s v="5-12"/>
      </sharedItems>
    </cacheField>
    <cacheField name="租赁面积" numFmtId="43">
      <sharedItems containsSemiMixedTypes="0" containsString="0" containsNumber="1" minValue="648.66999999999996" maxValue="1168"/>
    </cacheField>
    <cacheField name="租赁单价" numFmtId="0">
      <sharedItems containsSemiMixedTypes="0" containsString="0" containsNumber="1" minValue="0.28000000000000003" maxValue="0.74"/>
    </cacheField>
    <cacheField name="计租天数" numFmtId="0">
      <sharedItems containsSemiMixedTypes="0" containsString="0" containsNumber="1" containsInteger="1" minValue="181" maxValue="184"/>
    </cacheField>
    <cacheField name="含税租金总额" numFmtId="43">
      <sharedItems containsSemiMixedTypes="0" containsString="0" containsNumber="1" minValue="59194.239999999998" maxValue="121717.34"/>
    </cacheField>
    <cacheField name="租赁周期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n v="648.66999999999996"/>
    <n v="0.62"/>
    <n v="184"/>
    <n v="74000.28"/>
    <s v="2023年07月01日-2023年12月31日"/>
  </r>
  <r>
    <x v="1"/>
    <n v="821.28"/>
    <n v="0.74"/>
    <n v="184"/>
    <n v="111825.48"/>
    <s v="2023年07月01日-2023年12月31日"/>
  </r>
  <r>
    <x v="2"/>
    <n v="1144.5999999999999"/>
    <n v="0.4"/>
    <n v="184"/>
    <n v="84242.559999999998"/>
    <s v="2023年07月01日-2023年12月31日"/>
  </r>
  <r>
    <x v="3"/>
    <n v="1168"/>
    <n v="0.28000000000000003"/>
    <n v="184"/>
    <n v="60175.360000000001"/>
    <s v="2023年07月01日-2023年12月31日"/>
  </r>
  <r>
    <x v="0"/>
    <n v="648.66999999999996"/>
    <n v="0.62"/>
    <n v="182"/>
    <n v="73195.929999999993"/>
    <s v="2024年01月01日-2024年06月30日"/>
  </r>
  <r>
    <x v="1"/>
    <n v="821.28"/>
    <n v="0.74"/>
    <n v="182"/>
    <n v="110609.99"/>
    <s v="2024年01月01日-2024年06月30日"/>
  </r>
  <r>
    <x v="2"/>
    <n v="1144.5999999999999"/>
    <n v="0.4"/>
    <n v="182"/>
    <n v="83326.880000000005"/>
    <s v="2024年01月01日-2024年06月30日"/>
  </r>
  <r>
    <x v="3"/>
    <n v="1168"/>
    <n v="0.28000000000000003"/>
    <n v="182"/>
    <n v="59521.279999999999"/>
    <s v="2024年01月01日-2024年06月30日"/>
  </r>
  <r>
    <x v="0"/>
    <n v="648.66999999999996"/>
    <n v="0.62"/>
    <n v="184"/>
    <n v="80546.149999999994"/>
    <s v="2024年07月01日-2024年12月31日"/>
  </r>
  <r>
    <x v="1"/>
    <n v="821.28"/>
    <n v="0.74"/>
    <n v="184"/>
    <n v="121717.34"/>
    <s v="2024年07月01日-2024年12月31日"/>
  </r>
  <r>
    <x v="2"/>
    <n v="1144.5999999999999"/>
    <n v="0.4"/>
    <n v="184"/>
    <n v="91694.27"/>
    <s v="2024年07月01日-2024年12月31日"/>
  </r>
  <r>
    <x v="3"/>
    <n v="1168"/>
    <n v="0.28000000000000003"/>
    <n v="184"/>
    <n v="65498.2"/>
    <s v="2024年07月01日-2024年12月31日"/>
  </r>
  <r>
    <x v="0"/>
    <n v="648.66999999999996"/>
    <n v="0.62"/>
    <n v="181"/>
    <n v="72793.75"/>
    <s v="2025年01月01日-2025年06月30日"/>
  </r>
  <r>
    <x v="1"/>
    <n v="821.28"/>
    <n v="0.74"/>
    <n v="181"/>
    <n v="110002.24000000001"/>
    <s v="2025年01月01日-2025年06月30日"/>
  </r>
  <r>
    <x v="2"/>
    <n v="1144.5999999999999"/>
    <n v="0.4"/>
    <n v="181"/>
    <n v="82869.039999999994"/>
    <s v="2025年01月01日-2025年06月30日"/>
  </r>
  <r>
    <x v="3"/>
    <n v="1168"/>
    <n v="0.28000000000000003"/>
    <n v="181"/>
    <n v="59194.239999999998"/>
    <s v="2025年01月01日-2025年06月30日"/>
  </r>
  <r>
    <x v="0"/>
    <n v="648.66999999999996"/>
    <n v="0.62"/>
    <n v="184"/>
    <n v="74000.28"/>
    <s v="2025年07月01日-2025年12月31日"/>
  </r>
  <r>
    <x v="1"/>
    <n v="821.28"/>
    <n v="0.74"/>
    <n v="184"/>
    <n v="111825.48"/>
    <s v="2025年07月01日-2025年12月31日"/>
  </r>
  <r>
    <x v="2"/>
    <n v="1144.5999999999999"/>
    <n v="0.4"/>
    <n v="184"/>
    <n v="84242.559999999998"/>
    <s v="2025年07月01日-2025年12月31日"/>
  </r>
  <r>
    <x v="3"/>
    <n v="1168"/>
    <n v="0.28000000000000003"/>
    <n v="184"/>
    <n v="60175.360000000001"/>
    <s v="2025年07月01日-2025年12月31日"/>
  </r>
  <r>
    <x v="0"/>
    <n v="648.66999999999996"/>
    <n v="0.62"/>
    <n v="181"/>
    <n v="72793.75"/>
    <s v="2026年01月01日-2026年06月30日"/>
  </r>
  <r>
    <x v="1"/>
    <n v="821.28"/>
    <n v="0.74"/>
    <n v="181"/>
    <n v="110002.24000000001"/>
    <s v="2026年01月01日-2026年06月30日"/>
  </r>
  <r>
    <x v="2"/>
    <n v="1144.5999999999999"/>
    <n v="0.4"/>
    <n v="181"/>
    <n v="82869.039999999994"/>
    <s v="2026年01月01日-2026年06月30日"/>
  </r>
  <r>
    <x v="3"/>
    <n v="1168"/>
    <n v="0.28000000000000003"/>
    <n v="181"/>
    <n v="59194.239999999998"/>
    <s v="2026年01月01日-2026年06月30日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8E175-A6EE-46A8-954C-3D0FE027DD3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B8" firstHeaderRow="1" firstDataRow="1" firstDataCol="1"/>
  <pivotFields count="6">
    <pivotField axis="axisRow" showAll="0">
      <items count="5">
        <item x="2"/>
        <item x="3"/>
        <item x="0"/>
        <item x="1"/>
        <item t="default"/>
      </items>
    </pivotField>
    <pivotField numFmtId="43" showAll="0"/>
    <pivotField showAll="0"/>
    <pivotField showAll="0"/>
    <pivotField dataField="1" numFmtId="43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求和项:含税租金总额" fld="4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C5A1-3040-4891-BFD7-AD7DD5EA4D1E}">
  <dimension ref="A1:U32"/>
  <sheetViews>
    <sheetView tabSelected="1" workbookViewId="0">
      <selection activeCell="I38" sqref="I38"/>
    </sheetView>
  </sheetViews>
  <sheetFormatPr defaultRowHeight="13.8" x14ac:dyDescent="0.25"/>
  <cols>
    <col min="1" max="1" width="17.6640625" customWidth="1"/>
    <col min="2" max="2" width="8.88671875" customWidth="1"/>
    <col min="3" max="3" width="10.88671875" customWidth="1"/>
    <col min="4" max="4" width="10.33203125" customWidth="1"/>
    <col min="5" max="5" width="16.21875" customWidth="1"/>
    <col min="6" max="6" width="32.33203125" customWidth="1"/>
    <col min="7" max="7" width="14.109375" hidden="1" customWidth="1"/>
    <col min="8" max="10" width="14.109375" customWidth="1"/>
    <col min="11" max="11" width="8" style="10" customWidth="1"/>
    <col min="12" max="12" width="12.109375" customWidth="1"/>
    <col min="13" max="13" width="11.77734375" customWidth="1"/>
    <col min="14" max="14" width="10.21875" bestFit="1" customWidth="1"/>
    <col min="15" max="15" width="10.44140625" bestFit="1" customWidth="1"/>
    <col min="16" max="16" width="11.33203125" bestFit="1" customWidth="1"/>
    <col min="17" max="17" width="12.6640625" customWidth="1"/>
    <col min="18" max="18" width="10.88671875" customWidth="1"/>
    <col min="19" max="19" width="11.6640625" bestFit="1" customWidth="1"/>
    <col min="20" max="20" width="11.33203125" customWidth="1"/>
    <col min="21" max="21" width="11.6640625" bestFit="1" customWidth="1"/>
  </cols>
  <sheetData>
    <row r="1" spans="1:21" x14ac:dyDescent="0.25">
      <c r="A1" t="s">
        <v>8</v>
      </c>
      <c r="B1" t="s">
        <v>9</v>
      </c>
      <c r="C1" t="s">
        <v>10</v>
      </c>
      <c r="D1" t="s">
        <v>11</v>
      </c>
      <c r="E1" s="8" t="s">
        <v>12</v>
      </c>
      <c r="F1" t="s">
        <v>13</v>
      </c>
      <c r="G1" t="s">
        <v>14</v>
      </c>
      <c r="J1" s="3" t="s">
        <v>26</v>
      </c>
      <c r="K1" s="11" t="s">
        <v>17</v>
      </c>
      <c r="L1" s="3" t="s">
        <v>19</v>
      </c>
      <c r="M1" s="3" t="s">
        <v>20</v>
      </c>
      <c r="N1" s="3" t="s">
        <v>22</v>
      </c>
      <c r="O1" s="3" t="s">
        <v>23</v>
      </c>
    </row>
    <row r="2" spans="1:21" x14ac:dyDescent="0.25">
      <c r="A2" t="s">
        <v>0</v>
      </c>
      <c r="B2" s="15">
        <v>648.66999999999996</v>
      </c>
      <c r="C2">
        <v>0.62</v>
      </c>
      <c r="D2">
        <v>184</v>
      </c>
      <c r="E2" s="1">
        <v>74000.28</v>
      </c>
      <c r="F2" t="s">
        <v>1</v>
      </c>
      <c r="G2" s="9">
        <v>45108</v>
      </c>
      <c r="I2" s="9"/>
      <c r="J2" s="7">
        <f>E2-L2-N2</f>
        <v>0</v>
      </c>
      <c r="K2" s="11" t="s">
        <v>18</v>
      </c>
      <c r="L2" s="4">
        <v>74000.28</v>
      </c>
      <c r="M2" s="12">
        <v>45106</v>
      </c>
      <c r="N2" s="3"/>
      <c r="O2" s="3"/>
    </row>
    <row r="3" spans="1:21" x14ac:dyDescent="0.25">
      <c r="A3" t="s">
        <v>2</v>
      </c>
      <c r="B3" s="15">
        <v>821.28</v>
      </c>
      <c r="C3">
        <v>0.74</v>
      </c>
      <c r="D3">
        <v>184</v>
      </c>
      <c r="E3" s="1">
        <v>111825.48</v>
      </c>
      <c r="F3" t="s">
        <v>1</v>
      </c>
      <c r="G3" s="9">
        <v>45108</v>
      </c>
      <c r="I3" s="9"/>
      <c r="J3" s="7">
        <f t="shared" ref="J3:J9" si="0">E3-L3-N3</f>
        <v>0</v>
      </c>
      <c r="K3" s="11" t="s">
        <v>18</v>
      </c>
      <c r="L3" s="4">
        <v>111825.48</v>
      </c>
      <c r="M3" s="12">
        <v>45106</v>
      </c>
      <c r="N3" s="3"/>
      <c r="O3" s="3"/>
    </row>
    <row r="4" spans="1:21" x14ac:dyDescent="0.25">
      <c r="A4" s="10" t="s">
        <v>15</v>
      </c>
      <c r="B4" s="15">
        <v>1144.5999999999999</v>
      </c>
      <c r="C4">
        <v>0.4</v>
      </c>
      <c r="D4">
        <v>184</v>
      </c>
      <c r="E4" s="1">
        <v>84242.559999999998</v>
      </c>
      <c r="F4" t="s">
        <v>1</v>
      </c>
      <c r="G4" s="9">
        <v>45108</v>
      </c>
      <c r="I4" s="9"/>
      <c r="J4" s="17">
        <f t="shared" si="0"/>
        <v>-3586.3000000000029</v>
      </c>
      <c r="K4" s="11" t="s">
        <v>21</v>
      </c>
      <c r="L4" s="4">
        <f>87828.86-N4</f>
        <v>71588.639999999999</v>
      </c>
      <c r="M4" s="12">
        <v>45107</v>
      </c>
      <c r="N4" s="5">
        <f>12653.92+3586.3</f>
        <v>16240.220000000001</v>
      </c>
      <c r="O4" s="16">
        <v>45106</v>
      </c>
      <c r="R4" s="1"/>
      <c r="S4" s="1"/>
      <c r="T4" s="1"/>
    </row>
    <row r="5" spans="1:21" ht="33.75" customHeight="1" x14ac:dyDescent="0.25">
      <c r="A5" s="10" t="s">
        <v>16</v>
      </c>
      <c r="B5" s="15">
        <v>1168</v>
      </c>
      <c r="C5">
        <v>0.28000000000000003</v>
      </c>
      <c r="D5">
        <v>184</v>
      </c>
      <c r="E5" s="1">
        <v>60175.360000000001</v>
      </c>
      <c r="F5" t="s">
        <v>1</v>
      </c>
      <c r="G5" s="9">
        <v>45108</v>
      </c>
      <c r="I5" s="9"/>
      <c r="J5" s="7">
        <f t="shared" si="0"/>
        <v>0</v>
      </c>
      <c r="K5" s="11" t="s">
        <v>21</v>
      </c>
      <c r="L5" s="4">
        <f>60175.36-N5</f>
        <v>0</v>
      </c>
      <c r="M5" s="12">
        <v>45107</v>
      </c>
      <c r="N5" s="5">
        <v>60175.360000000001</v>
      </c>
      <c r="O5" s="16">
        <v>45106</v>
      </c>
      <c r="P5" s="27" t="s">
        <v>28</v>
      </c>
      <c r="Q5" s="28"/>
      <c r="R5" s="1"/>
      <c r="S5" s="1"/>
      <c r="T5" s="1"/>
    </row>
    <row r="6" spans="1:21" x14ac:dyDescent="0.25">
      <c r="A6" t="s">
        <v>0</v>
      </c>
      <c r="B6" s="15">
        <v>648.66999999999996</v>
      </c>
      <c r="C6">
        <v>0.62</v>
      </c>
      <c r="D6">
        <v>182</v>
      </c>
      <c r="E6" s="1">
        <v>73195.929999999993</v>
      </c>
      <c r="F6" t="s">
        <v>3</v>
      </c>
      <c r="G6" s="9">
        <v>45292</v>
      </c>
      <c r="I6" s="9"/>
      <c r="J6" s="7">
        <f t="shared" si="0"/>
        <v>0</v>
      </c>
      <c r="K6" s="11" t="s">
        <v>24</v>
      </c>
      <c r="L6" s="4">
        <v>73195.929999999993</v>
      </c>
      <c r="M6" s="12">
        <v>45294</v>
      </c>
      <c r="N6" s="3"/>
      <c r="O6" s="3"/>
    </row>
    <row r="7" spans="1:21" x14ac:dyDescent="0.25">
      <c r="A7" t="s">
        <v>2</v>
      </c>
      <c r="B7" s="15">
        <v>821.28</v>
      </c>
      <c r="C7">
        <v>0.74</v>
      </c>
      <c r="D7">
        <v>182</v>
      </c>
      <c r="E7" s="1">
        <v>110609.99</v>
      </c>
      <c r="F7" t="s">
        <v>3</v>
      </c>
      <c r="G7" s="9">
        <v>45292</v>
      </c>
      <c r="I7" s="9"/>
      <c r="J7" s="7">
        <f t="shared" si="0"/>
        <v>0</v>
      </c>
      <c r="K7" s="11" t="s">
        <v>24</v>
      </c>
      <c r="L7" s="4">
        <v>110609.99</v>
      </c>
      <c r="M7" s="12">
        <v>45294</v>
      </c>
      <c r="N7" s="3"/>
      <c r="O7" s="3"/>
    </row>
    <row r="8" spans="1:21" x14ac:dyDescent="0.25">
      <c r="A8" s="10" t="s">
        <v>15</v>
      </c>
      <c r="B8" s="15">
        <v>1144.5999999999999</v>
      </c>
      <c r="C8">
        <v>0.4</v>
      </c>
      <c r="D8">
        <v>182</v>
      </c>
      <c r="E8" s="1">
        <v>83326.880000000005</v>
      </c>
      <c r="F8" t="s">
        <v>3</v>
      </c>
      <c r="G8" s="9">
        <v>45292</v>
      </c>
      <c r="I8" s="9"/>
      <c r="J8" s="17">
        <f t="shared" si="0"/>
        <v>3586.3000000000029</v>
      </c>
      <c r="K8" s="11" t="s">
        <v>25</v>
      </c>
      <c r="L8" s="4">
        <v>79740.58</v>
      </c>
      <c r="M8" s="12">
        <v>45322</v>
      </c>
      <c r="N8" s="3"/>
      <c r="O8" s="3"/>
    </row>
    <row r="9" spans="1:21" x14ac:dyDescent="0.25">
      <c r="A9" s="10" t="s">
        <v>16</v>
      </c>
      <c r="B9" s="15">
        <v>1168</v>
      </c>
      <c r="C9">
        <v>0.28000000000000003</v>
      </c>
      <c r="D9">
        <v>182</v>
      </c>
      <c r="E9" s="1">
        <v>59521.279999999999</v>
      </c>
      <c r="F9" t="s">
        <v>3</v>
      </c>
      <c r="G9" s="9">
        <v>45292</v>
      </c>
      <c r="H9" s="1">
        <f>648.67*0.62*184</f>
        <v>74000.2736</v>
      </c>
      <c r="I9" s="9" t="s">
        <v>33</v>
      </c>
      <c r="J9" s="7">
        <f t="shared" si="0"/>
        <v>0</v>
      </c>
      <c r="K9" s="11" t="s">
        <v>25</v>
      </c>
      <c r="L9" s="4">
        <v>59521.279999999999</v>
      </c>
      <c r="M9" s="12">
        <v>45322</v>
      </c>
      <c r="N9" s="3"/>
      <c r="O9" s="3"/>
    </row>
    <row r="10" spans="1:21" x14ac:dyDescent="0.25">
      <c r="A10" s="21" t="s">
        <v>0</v>
      </c>
      <c r="B10" s="22">
        <v>648.66999999999996</v>
      </c>
      <c r="C10" s="21">
        <v>0.62</v>
      </c>
      <c r="D10" s="21">
        <v>184</v>
      </c>
      <c r="E10" s="23">
        <v>80546.149999999994</v>
      </c>
      <c r="F10" s="21" t="s">
        <v>4</v>
      </c>
      <c r="G10" s="9">
        <v>45474</v>
      </c>
      <c r="H10">
        <v>74000.28</v>
      </c>
      <c r="I10" s="29">
        <f>E10-H10</f>
        <v>6545.8699999999953</v>
      </c>
      <c r="J10" s="7">
        <f t="shared" ref="J10:J13" si="1">E10-L10-N10-P10-R10-T10</f>
        <v>0</v>
      </c>
      <c r="K10" s="11" t="s">
        <v>27</v>
      </c>
      <c r="L10" s="5">
        <f>22407.78</f>
        <v>22407.78</v>
      </c>
      <c r="M10" s="12">
        <v>45474</v>
      </c>
      <c r="N10" s="5">
        <v>11203.89</v>
      </c>
      <c r="O10" s="12">
        <v>45504</v>
      </c>
      <c r="P10" s="5">
        <v>11203.9</v>
      </c>
      <c r="Q10" s="12">
        <v>45559</v>
      </c>
      <c r="R10" s="14">
        <v>11203.88</v>
      </c>
      <c r="S10" s="12">
        <v>45594</v>
      </c>
      <c r="T10" s="5">
        <v>24526.7</v>
      </c>
      <c r="U10" s="12">
        <v>45623</v>
      </c>
    </row>
    <row r="11" spans="1:21" x14ac:dyDescent="0.25">
      <c r="A11" s="21" t="s">
        <v>2</v>
      </c>
      <c r="B11" s="22">
        <v>821.28</v>
      </c>
      <c r="C11" s="21">
        <v>0.74</v>
      </c>
      <c r="D11" s="21">
        <v>184</v>
      </c>
      <c r="E11" s="23">
        <v>121717.34</v>
      </c>
      <c r="F11" s="21" t="s">
        <v>4</v>
      </c>
      <c r="G11" s="9">
        <v>45474</v>
      </c>
      <c r="H11">
        <v>111825.48</v>
      </c>
      <c r="I11" s="29">
        <f>E11-H11</f>
        <v>9891.86</v>
      </c>
      <c r="J11" s="7">
        <f t="shared" si="1"/>
        <v>0</v>
      </c>
      <c r="K11" s="11" t="s">
        <v>27</v>
      </c>
      <c r="L11" s="5">
        <v>33861.5</v>
      </c>
      <c r="M11" s="12">
        <v>45474</v>
      </c>
      <c r="N11" s="5">
        <v>16930.759999999998</v>
      </c>
      <c r="O11" s="12">
        <v>45504</v>
      </c>
      <c r="P11" s="6">
        <v>16930.75</v>
      </c>
      <c r="Q11" s="12">
        <v>45559</v>
      </c>
      <c r="R11" s="5">
        <v>16930.75</v>
      </c>
      <c r="S11" s="12">
        <v>45594</v>
      </c>
      <c r="T11" s="5">
        <v>37063.58</v>
      </c>
      <c r="U11" s="12">
        <v>45623</v>
      </c>
    </row>
    <row r="12" spans="1:21" x14ac:dyDescent="0.25">
      <c r="A12" s="24" t="s">
        <v>15</v>
      </c>
      <c r="B12" s="22">
        <v>1144.5999999999999</v>
      </c>
      <c r="C12" s="21">
        <v>0.4</v>
      </c>
      <c r="D12" s="21">
        <v>184</v>
      </c>
      <c r="E12" s="23">
        <v>91694.27</v>
      </c>
      <c r="F12" s="21" t="s">
        <v>4</v>
      </c>
      <c r="G12" s="9">
        <v>45474</v>
      </c>
      <c r="H12">
        <v>84242.559999999998</v>
      </c>
      <c r="I12" s="29">
        <f t="shared" ref="I12:I13" si="2">E12-H12</f>
        <v>7451.7100000000064</v>
      </c>
      <c r="J12" s="7">
        <f t="shared" si="1"/>
        <v>0</v>
      </c>
      <c r="K12" s="11" t="s">
        <v>27</v>
      </c>
      <c r="L12" s="5">
        <v>25509.22</v>
      </c>
      <c r="M12" s="12">
        <v>45474</v>
      </c>
      <c r="N12" s="5">
        <v>12754.6</v>
      </c>
      <c r="O12" s="12">
        <v>45504</v>
      </c>
      <c r="P12" s="5">
        <v>12754.6</v>
      </c>
      <c r="Q12" s="12">
        <v>45559</v>
      </c>
      <c r="R12" s="5">
        <v>12754.61</v>
      </c>
      <c r="S12" s="12">
        <v>45594</v>
      </c>
      <c r="T12" s="5">
        <v>27921.24</v>
      </c>
      <c r="U12" s="12">
        <v>45623</v>
      </c>
    </row>
    <row r="13" spans="1:21" x14ac:dyDescent="0.25">
      <c r="A13" s="24" t="s">
        <v>16</v>
      </c>
      <c r="B13" s="22">
        <v>1168</v>
      </c>
      <c r="C13" s="21">
        <v>0.28000000000000003</v>
      </c>
      <c r="D13" s="21">
        <v>184</v>
      </c>
      <c r="E13" s="23">
        <v>65498.2</v>
      </c>
      <c r="F13" s="21" t="s">
        <v>4</v>
      </c>
      <c r="G13" s="9">
        <v>45474</v>
      </c>
      <c r="H13" s="21">
        <v>60175.360000000001</v>
      </c>
      <c r="I13" s="29">
        <f t="shared" si="2"/>
        <v>5322.8399999999965</v>
      </c>
      <c r="J13" s="7">
        <f t="shared" si="1"/>
        <v>0</v>
      </c>
      <c r="K13" s="11" t="s">
        <v>27</v>
      </c>
      <c r="L13" s="5">
        <v>18221.5</v>
      </c>
      <c r="M13" s="12">
        <v>45474</v>
      </c>
      <c r="N13" s="5">
        <v>9110.75</v>
      </c>
      <c r="O13" s="12">
        <v>45504</v>
      </c>
      <c r="P13" s="5">
        <v>9110.75</v>
      </c>
      <c r="Q13" s="12">
        <v>45559</v>
      </c>
      <c r="R13" s="5">
        <v>9110.76</v>
      </c>
      <c r="S13" s="12">
        <v>45594</v>
      </c>
      <c r="T13" s="5">
        <v>19944.439999999999</v>
      </c>
      <c r="U13" s="12">
        <v>45623</v>
      </c>
    </row>
    <row r="14" spans="1:21" x14ac:dyDescent="0.25">
      <c r="A14" t="s">
        <v>0</v>
      </c>
      <c r="B14" s="18">
        <v>648.66999999999996</v>
      </c>
      <c r="C14">
        <v>0.62</v>
      </c>
      <c r="D14">
        <v>181</v>
      </c>
      <c r="E14" s="19">
        <v>72793.75</v>
      </c>
      <c r="F14" t="s">
        <v>5</v>
      </c>
      <c r="G14" s="9">
        <v>45658</v>
      </c>
      <c r="H14">
        <v>72793.75</v>
      </c>
      <c r="I14" s="2">
        <f>SUM(I10:I13)</f>
        <v>29212.28</v>
      </c>
      <c r="J14" s="13"/>
      <c r="K14" s="11"/>
      <c r="L14" s="4"/>
      <c r="M14" s="3"/>
      <c r="N14" s="3"/>
      <c r="O14" s="3"/>
    </row>
    <row r="15" spans="1:21" x14ac:dyDescent="0.25">
      <c r="A15" t="s">
        <v>2</v>
      </c>
      <c r="B15" s="18">
        <v>821.28</v>
      </c>
      <c r="C15">
        <v>0.74</v>
      </c>
      <c r="D15">
        <v>181</v>
      </c>
      <c r="E15" s="19">
        <v>110002.24000000001</v>
      </c>
      <c r="F15" t="s">
        <v>5</v>
      </c>
      <c r="G15" s="9">
        <v>45658</v>
      </c>
      <c r="H15">
        <v>110002.24000000001</v>
      </c>
      <c r="I15" s="2">
        <f>E15-H15</f>
        <v>0</v>
      </c>
      <c r="J15" s="13"/>
      <c r="K15" s="11"/>
      <c r="L15" s="4">
        <f>SUM(L10:L13)</f>
        <v>100000</v>
      </c>
      <c r="M15" s="3"/>
      <c r="N15" s="4">
        <f>SUM(N10:N13)</f>
        <v>50000</v>
      </c>
      <c r="O15" s="3"/>
      <c r="P15" s="4">
        <f>SUM(P10:P13)</f>
        <v>50000</v>
      </c>
      <c r="R15" s="4">
        <f>SUM(R10:R13)</f>
        <v>50000</v>
      </c>
      <c r="T15" s="4">
        <f>SUM(T10:T13)</f>
        <v>109455.96</v>
      </c>
    </row>
    <row r="16" spans="1:21" x14ac:dyDescent="0.25">
      <c r="A16" s="10" t="s">
        <v>15</v>
      </c>
      <c r="B16" s="15">
        <v>1144.5999999999999</v>
      </c>
      <c r="C16">
        <v>0.4</v>
      </c>
      <c r="D16">
        <v>181</v>
      </c>
      <c r="E16" s="1">
        <v>82869.039999999994</v>
      </c>
      <c r="F16" t="s">
        <v>5</v>
      </c>
      <c r="G16" s="9">
        <v>45658</v>
      </c>
      <c r="I16" s="9"/>
      <c r="J16" s="13"/>
      <c r="K16" s="11"/>
      <c r="L16" s="4"/>
      <c r="M16" s="3"/>
      <c r="N16" s="3"/>
      <c r="O16" s="3"/>
    </row>
    <row r="17" spans="1:16" x14ac:dyDescent="0.25">
      <c r="A17" s="10" t="s">
        <v>16</v>
      </c>
      <c r="B17" s="15">
        <v>1168</v>
      </c>
      <c r="C17">
        <v>0.28000000000000003</v>
      </c>
      <c r="D17">
        <v>181</v>
      </c>
      <c r="E17" s="1">
        <v>59194.239999999998</v>
      </c>
      <c r="F17" t="s">
        <v>5</v>
      </c>
      <c r="G17" s="9">
        <v>45658</v>
      </c>
      <c r="I17" s="9"/>
      <c r="J17" s="13"/>
      <c r="K17" s="11"/>
      <c r="L17" s="4"/>
      <c r="M17" s="3"/>
      <c r="N17" s="3"/>
      <c r="O17" s="3"/>
      <c r="P17" s="2">
        <f>L15+N15+P15+R15+T15</f>
        <v>359455.96</v>
      </c>
    </row>
    <row r="18" spans="1:16" x14ac:dyDescent="0.25">
      <c r="A18" t="s">
        <v>0</v>
      </c>
      <c r="B18" s="15">
        <v>648.66999999999996</v>
      </c>
      <c r="C18">
        <v>0.62</v>
      </c>
      <c r="D18">
        <v>184</v>
      </c>
      <c r="E18" s="1">
        <v>74000.28</v>
      </c>
      <c r="F18" t="s">
        <v>6</v>
      </c>
      <c r="G18" s="9">
        <v>45839</v>
      </c>
      <c r="H18">
        <v>74000.28</v>
      </c>
      <c r="I18" s="2">
        <f>E18-H18</f>
        <v>0</v>
      </c>
      <c r="J18" s="13"/>
      <c r="K18" s="11"/>
      <c r="L18" s="4"/>
      <c r="M18" s="3"/>
      <c r="N18" s="3"/>
      <c r="O18" s="3"/>
    </row>
    <row r="19" spans="1:16" x14ac:dyDescent="0.25">
      <c r="A19" t="s">
        <v>2</v>
      </c>
      <c r="B19" s="15">
        <v>821.28</v>
      </c>
      <c r="C19">
        <v>0.74</v>
      </c>
      <c r="D19">
        <v>184</v>
      </c>
      <c r="E19" s="1">
        <v>111825.48</v>
      </c>
      <c r="F19" t="s">
        <v>6</v>
      </c>
      <c r="G19" s="9">
        <v>45839</v>
      </c>
      <c r="H19">
        <v>111825.48</v>
      </c>
      <c r="I19" s="2">
        <f>E19-H19</f>
        <v>0</v>
      </c>
      <c r="J19" s="13"/>
      <c r="K19" s="11"/>
      <c r="L19" s="4"/>
      <c r="M19" s="3"/>
      <c r="N19" s="3"/>
      <c r="O19" s="3"/>
    </row>
    <row r="20" spans="1:16" x14ac:dyDescent="0.25">
      <c r="A20" s="10" t="s">
        <v>15</v>
      </c>
      <c r="B20" s="15">
        <v>1144.5999999999999</v>
      </c>
      <c r="C20">
        <v>0.4</v>
      </c>
      <c r="D20">
        <v>184</v>
      </c>
      <c r="E20" s="1">
        <v>84242.559999999998</v>
      </c>
      <c r="F20" t="s">
        <v>6</v>
      </c>
      <c r="G20" s="9">
        <v>45839</v>
      </c>
      <c r="I20" s="9"/>
      <c r="J20" s="13"/>
      <c r="K20" s="11"/>
      <c r="L20" s="4"/>
      <c r="M20" s="3"/>
      <c r="N20" s="3"/>
      <c r="O20" s="3"/>
    </row>
    <row r="21" spans="1:16" x14ac:dyDescent="0.25">
      <c r="A21" s="10" t="s">
        <v>16</v>
      </c>
      <c r="B21" s="15">
        <v>1168</v>
      </c>
      <c r="C21">
        <v>0.28000000000000003</v>
      </c>
      <c r="D21">
        <v>184</v>
      </c>
      <c r="E21" s="1">
        <v>60175.360000000001</v>
      </c>
      <c r="F21" t="s">
        <v>6</v>
      </c>
      <c r="G21" s="9">
        <v>45839</v>
      </c>
      <c r="I21" s="9"/>
      <c r="J21" s="13"/>
      <c r="K21" s="11"/>
      <c r="L21" s="4"/>
      <c r="M21" s="3"/>
      <c r="N21" s="3"/>
      <c r="O21" s="3"/>
    </row>
    <row r="22" spans="1:16" x14ac:dyDescent="0.25">
      <c r="A22" t="s">
        <v>0</v>
      </c>
      <c r="B22" s="15">
        <v>648.66999999999996</v>
      </c>
      <c r="C22">
        <v>0.62</v>
      </c>
      <c r="D22">
        <v>181</v>
      </c>
      <c r="E22" s="1">
        <v>72793.75</v>
      </c>
      <c r="F22" t="s">
        <v>7</v>
      </c>
      <c r="G22" s="9">
        <v>46023</v>
      </c>
      <c r="H22">
        <v>72793.75</v>
      </c>
      <c r="I22" s="2">
        <f>E22-H22</f>
        <v>0</v>
      </c>
      <c r="J22" s="13"/>
      <c r="K22" s="11"/>
      <c r="L22" s="4"/>
      <c r="M22" s="3"/>
      <c r="N22" s="3"/>
      <c r="O22" s="3"/>
    </row>
    <row r="23" spans="1:16" x14ac:dyDescent="0.25">
      <c r="A23" t="s">
        <v>2</v>
      </c>
      <c r="B23" s="15">
        <v>821.28</v>
      </c>
      <c r="C23">
        <v>0.74</v>
      </c>
      <c r="D23">
        <v>181</v>
      </c>
      <c r="E23" s="1">
        <v>110002.24000000001</v>
      </c>
      <c r="F23" t="s">
        <v>7</v>
      </c>
      <c r="G23" s="9">
        <v>46023</v>
      </c>
      <c r="H23">
        <v>110002.24000000001</v>
      </c>
      <c r="I23" s="2">
        <f>E23-H23</f>
        <v>0</v>
      </c>
      <c r="J23" s="13"/>
      <c r="K23" s="11"/>
      <c r="L23" s="4"/>
      <c r="M23" s="3"/>
      <c r="N23" s="3"/>
      <c r="O23" s="3"/>
    </row>
    <row r="24" spans="1:16" x14ac:dyDescent="0.25">
      <c r="A24" s="10" t="s">
        <v>15</v>
      </c>
      <c r="B24" s="15">
        <v>1144.5999999999999</v>
      </c>
      <c r="C24">
        <v>0.4</v>
      </c>
      <c r="D24">
        <v>181</v>
      </c>
      <c r="E24" s="1">
        <v>82869.039999999994</v>
      </c>
      <c r="F24" t="s">
        <v>7</v>
      </c>
      <c r="G24" s="9">
        <v>46023</v>
      </c>
      <c r="I24" s="9"/>
      <c r="J24" s="13"/>
      <c r="K24" s="11"/>
      <c r="L24" s="4"/>
      <c r="M24" s="3"/>
      <c r="N24" s="3"/>
      <c r="O24" s="3"/>
    </row>
    <row r="25" spans="1:16" x14ac:dyDescent="0.25">
      <c r="A25" s="10" t="s">
        <v>16</v>
      </c>
      <c r="B25" s="15">
        <v>1168</v>
      </c>
      <c r="C25">
        <v>0.28000000000000003</v>
      </c>
      <c r="D25">
        <v>181</v>
      </c>
      <c r="E25" s="1">
        <v>59194.239999999998</v>
      </c>
      <c r="F25" t="s">
        <v>7</v>
      </c>
      <c r="G25" s="9">
        <v>46023</v>
      </c>
      <c r="I25" s="9"/>
      <c r="J25" s="13"/>
      <c r="K25" s="11"/>
      <c r="L25" s="4"/>
      <c r="M25" s="3"/>
      <c r="N25" s="3"/>
      <c r="O25" s="3"/>
    </row>
    <row r="29" spans="1:16" x14ac:dyDescent="0.25">
      <c r="E29" s="20">
        <f>SUM(E10:E13)</f>
        <v>359455.96</v>
      </c>
      <c r="F29" t="s">
        <v>29</v>
      </c>
    </row>
    <row r="31" spans="1:16" x14ac:dyDescent="0.25">
      <c r="A31" t="s">
        <v>0</v>
      </c>
      <c r="J31" s="2"/>
    </row>
    <row r="32" spans="1:16" x14ac:dyDescent="0.25">
      <c r="A32" t="s">
        <v>2</v>
      </c>
    </row>
  </sheetData>
  <mergeCells count="1">
    <mergeCell ref="P5:Q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2F5F-E841-4AF5-9E80-D8B775D3594C}">
  <dimension ref="A3:E11"/>
  <sheetViews>
    <sheetView workbookViewId="0">
      <selection activeCell="E6" sqref="E6"/>
    </sheetView>
  </sheetViews>
  <sheetFormatPr defaultRowHeight="13.8" x14ac:dyDescent="0.25"/>
  <cols>
    <col min="1" max="1" width="16.77734375" bestFit="1" customWidth="1"/>
    <col min="2" max="2" width="19.88671875" bestFit="1" customWidth="1"/>
    <col min="4" max="4" width="12.88671875" bestFit="1" customWidth="1"/>
    <col min="5" max="5" width="11.33203125" bestFit="1" customWidth="1"/>
  </cols>
  <sheetData>
    <row r="3" spans="1:5" x14ac:dyDescent="0.25">
      <c r="A3" s="25" t="s">
        <v>30</v>
      </c>
      <c r="B3" t="s">
        <v>32</v>
      </c>
    </row>
    <row r="4" spans="1:5" x14ac:dyDescent="0.25">
      <c r="A4" s="26" t="s">
        <v>15</v>
      </c>
      <c r="B4" s="2">
        <v>509244.35</v>
      </c>
    </row>
    <row r="5" spans="1:5" x14ac:dyDescent="0.25">
      <c r="A5" s="26" t="s">
        <v>16</v>
      </c>
      <c r="B5" s="2">
        <v>363758.68</v>
      </c>
    </row>
    <row r="6" spans="1:5" x14ac:dyDescent="0.25">
      <c r="A6" s="26" t="s">
        <v>0</v>
      </c>
      <c r="B6" s="2">
        <v>447330.14</v>
      </c>
      <c r="D6" s="1">
        <v>1106875.18</v>
      </c>
      <c r="E6" s="2">
        <f>D6-GETPIVOTDATA("含税租金总额",$A$3,"物业编号","CD-4S-26-111-1")-GETPIVOTDATA("含税租金总额",$A$3,"物业编号","FW-4S-26-111-1")</f>
        <v>-16437.730000000098</v>
      </c>
    </row>
    <row r="7" spans="1:5" x14ac:dyDescent="0.25">
      <c r="A7" s="26" t="s">
        <v>2</v>
      </c>
      <c r="B7" s="2">
        <v>675982.77</v>
      </c>
    </row>
    <row r="8" spans="1:5" x14ac:dyDescent="0.25">
      <c r="A8" s="26" t="s">
        <v>31</v>
      </c>
      <c r="B8" s="2">
        <v>1996315.94</v>
      </c>
    </row>
    <row r="11" spans="1:5" x14ac:dyDescent="0.25">
      <c r="B11" s="1">
        <f>GETPIVOTDATA("含税租金总额",$A$3,"物业编号","CD-4S-26-111-1")+GETPIVOTDATA("含税租金总额",$A$3,"物业编号","FW-4S-26-111-1")</f>
        <v>1123312.9100000001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邓飞</cp:lastModifiedBy>
  <dcterms:created xsi:type="dcterms:W3CDTF">2024-12-02T02:44:05Z</dcterms:created>
  <dcterms:modified xsi:type="dcterms:W3CDTF">2024-12-17T09:27:52Z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